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<sst xmlns="http://schemas.openxmlformats.org/spreadsheetml/2006/main" count="30" uniqueCount="28">
  <si>
    <t>ANESTECH TECNOLOGIA DA INFORMAÇÃO LTDA</t>
  </si>
  <si>
    <t>CNPJ: 16.644.671/0001-25</t>
  </si>
  <si>
    <t>DRE Gerencial</t>
  </si>
  <si>
    <t>Receita Bruta</t>
  </si>
  <si>
    <t>Taxa de Crescimento % MoM</t>
  </si>
  <si>
    <t>MRR Efetivo</t>
  </si>
  <si>
    <t>Receita Não Recorrente</t>
  </si>
  <si>
    <t>Impostos</t>
  </si>
  <si>
    <t>Receita Liquida</t>
  </si>
  <si>
    <t>Custo do Serviço Prestado</t>
  </si>
  <si>
    <t>Lucro Bruto</t>
  </si>
  <si>
    <t>Margem Bruta</t>
  </si>
  <si>
    <t>Despesas Operacionais</t>
  </si>
  <si>
    <t>Despesas Administrativas</t>
  </si>
  <si>
    <t>Comercial/Marketing</t>
  </si>
  <si>
    <t>P&amp;D</t>
  </si>
  <si>
    <t>Despesas Tributárias</t>
  </si>
  <si>
    <t>Outros Resultados Operacionais (+/-)</t>
  </si>
  <si>
    <t>-</t>
  </si>
  <si>
    <t>EBIT</t>
  </si>
  <si>
    <t>Margem EBIT</t>
  </si>
  <si>
    <t>Resultado Financeiro (+/-)</t>
  </si>
  <si>
    <t>Imposto Sobre o Lucro</t>
  </si>
  <si>
    <t>Lucro Líquido</t>
  </si>
  <si>
    <t>Margem Líquida</t>
  </si>
  <si>
    <t>Depreciação &amp; Amortização</t>
  </si>
  <si>
    <t>EBITDA</t>
  </si>
  <si>
    <t>Margem EBITDA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</si>
</sst>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;\(#,##0\);\-"/>
    <numFmt numFmtId="165" formatCode="0.0%"/>
  </numFmts>
  <fonts count="8">
    <font>
      <sz val="10.0"/>
      <color rgb="FF000000"/>
      <name val="Arial"/>
      <scheme val="minor"/>
    </font>
    <font>
      <b/>
      <color rgb="FFFFFFFF"/>
      <name val="Calibri"/>
    </font>
    <font>
      <color theme="1"/>
      <name val="Arial"/>
    </font>
    <font>
      <b/>
      <i/>
      <color rgb="FFFFFFFF"/>
      <name val="Calibri"/>
    </font>
    <font>
      <color rgb="FF006CB3"/>
      <name val="Calibri"/>
    </font>
    <font>
      <b/>
      <color theme="1"/>
      <name val="Calibri"/>
    </font>
    <font>
      <i/>
      <color rgb="FF7F7F7F"/>
      <name val="Calibri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006CB3"/>
        <bgColor rgb="FF006CB3"/>
      </patternFill>
    </fill>
    <fill>
      <patternFill patternType="solid">
        <fgColor rgb="FF17CAC7"/>
        <bgColor rgb="FF17CAC7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4">
    <border/>
    <border>
      <left/>
      <right/>
      <top/>
      <bottom/>
    </border>
    <border>
      <left/>
      <right/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2" fontId="2" numFmtId="0" xfId="0" applyAlignment="1" applyBorder="1" applyFont="1">
      <alignment vertical="bottom"/>
    </xf>
    <xf borderId="0" fillId="2" fontId="2" numFmtId="0" xfId="0" applyAlignment="1" applyFont="1">
      <alignment vertical="bottom"/>
    </xf>
    <xf borderId="1" fillId="3" fontId="3" numFmtId="0" xfId="0" applyAlignment="1" applyBorder="1" applyFill="1" applyFont="1">
      <alignment vertical="bottom"/>
    </xf>
    <xf borderId="1" fillId="3" fontId="4" numFmtId="0" xfId="0" applyAlignment="1" applyBorder="1" applyFont="1">
      <alignment horizontal="right" vertical="bottom"/>
    </xf>
    <xf borderId="0" fillId="3" fontId="2" numFmtId="0" xfId="0" applyAlignment="1" applyFont="1">
      <alignment vertical="bottom"/>
    </xf>
    <xf borderId="2" fillId="4" fontId="1" numFmtId="17" xfId="0" applyAlignment="1" applyBorder="1" applyFill="1" applyFont="1" applyNumberFormat="1">
      <alignment vertical="bottom"/>
    </xf>
    <xf borderId="2" fillId="4" fontId="1" numFmtId="17" xfId="0" applyAlignment="1" applyBorder="1" applyFont="1" applyNumberFormat="1">
      <alignment horizontal="right" vertical="bottom"/>
    </xf>
    <xf borderId="3" fillId="5" fontId="5" numFmtId="0" xfId="0" applyAlignment="1" applyBorder="1" applyFill="1" applyFont="1">
      <alignment vertical="bottom"/>
    </xf>
    <xf borderId="3" fillId="5" fontId="5" numFmtId="164" xfId="0" applyAlignment="1" applyBorder="1" applyFont="1" applyNumberFormat="1">
      <alignment horizontal="right" vertical="bottom"/>
    </xf>
    <xf borderId="3" fillId="0" fontId="6" numFmtId="0" xfId="0" applyAlignment="1" applyBorder="1" applyFont="1">
      <alignment vertical="bottom"/>
    </xf>
    <xf borderId="3" fillId="0" fontId="6" numFmtId="9" xfId="0" applyAlignment="1" applyBorder="1" applyFont="1" applyNumberFormat="1">
      <alignment horizontal="right" vertical="bottom"/>
    </xf>
    <xf borderId="3" fillId="0" fontId="7" numFmtId="0" xfId="0" applyAlignment="1" applyBorder="1" applyFont="1">
      <alignment vertical="bottom"/>
    </xf>
    <xf borderId="3" fillId="6" fontId="7" numFmtId="164" xfId="0" applyAlignment="1" applyBorder="1" applyFill="1" applyFont="1" applyNumberFormat="1">
      <alignment horizontal="right" vertical="bottom"/>
    </xf>
    <xf borderId="3" fillId="0" fontId="7" numFmtId="164" xfId="0" applyAlignment="1" applyBorder="1" applyFont="1" applyNumberFormat="1">
      <alignment horizontal="right" vertical="bottom"/>
    </xf>
    <xf borderId="3" fillId="7" fontId="7" numFmtId="164" xfId="0" applyAlignment="1" applyBorder="1" applyFill="1" applyFont="1" applyNumberFormat="1">
      <alignment horizontal="right" vertical="bottom"/>
    </xf>
    <xf borderId="3" fillId="0" fontId="5" numFmtId="164" xfId="0" applyAlignment="1" applyBorder="1" applyFont="1" applyNumberFormat="1">
      <alignment horizontal="right" vertical="bottom"/>
    </xf>
    <xf borderId="3" fillId="0" fontId="2" numFmtId="164" xfId="0" applyAlignment="1" applyBorder="1" applyFont="1" applyNumberFormat="1">
      <alignment vertical="bottom"/>
    </xf>
    <xf borderId="3" fillId="0" fontId="7" numFmtId="164" xfId="0" applyAlignment="1" applyBorder="1" applyFont="1" applyNumberFormat="1">
      <alignment vertical="bottom"/>
    </xf>
    <xf borderId="3" fillId="0" fontId="6" numFmtId="165" xfId="0" applyAlignment="1" applyBorder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3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>
      <c r="A2" s="4" t="s">
        <v>1</v>
      </c>
      <c r="B2" s="5">
        <f t="shared" ref="B2:H2" si="1">YEAR(B3)</f>
        <v>2024</v>
      </c>
      <c r="C2" s="5">
        <f t="shared" si="1"/>
        <v>2024</v>
      </c>
      <c r="D2" s="5">
        <f t="shared" si="1"/>
        <v>2024</v>
      </c>
      <c r="E2" s="5">
        <f t="shared" si="1"/>
        <v>2024</v>
      </c>
      <c r="F2" s="5">
        <f t="shared" si="1"/>
        <v>2024</v>
      </c>
      <c r="G2" s="5">
        <f t="shared" si="1"/>
        <v>2024</v>
      </c>
      <c r="H2" s="5">
        <f t="shared" si="1"/>
        <v>2024</v>
      </c>
      <c r="I2" s="6"/>
      <c r="J2" s="6"/>
      <c r="K2" s="6"/>
    </row>
    <row r="3">
      <c r="A3" s="7" t="s">
        <v>2</v>
      </c>
      <c r="B3" s="8">
        <v>45292.0</v>
      </c>
      <c r="C3" s="8">
        <f t="shared" ref="C3:K3" si="2">EOMONTH(B3,1)</f>
        <v>45351</v>
      </c>
      <c r="D3" s="8">
        <f t="shared" si="2"/>
        <v>45382</v>
      </c>
      <c r="E3" s="8">
        <f t="shared" si="2"/>
        <v>45412</v>
      </c>
      <c r="F3" s="8">
        <f t="shared" si="2"/>
        <v>45443</v>
      </c>
      <c r="G3" s="8">
        <f t="shared" si="2"/>
        <v>45473</v>
      </c>
      <c r="H3" s="8">
        <f t="shared" si="2"/>
        <v>45504</v>
      </c>
      <c r="I3" s="8">
        <f t="shared" si="2"/>
        <v>45535</v>
      </c>
      <c r="J3" s="8">
        <f t="shared" si="2"/>
        <v>45565</v>
      </c>
      <c r="K3" s="8">
        <f t="shared" si="2"/>
        <v>45596</v>
      </c>
    </row>
    <row r="4">
      <c r="A4" s="9" t="s">
        <v>3</v>
      </c>
      <c r="B4" s="10">
        <f t="shared" ref="B4:K4" si="3">B6+B7</f>
        <v>461546.29</v>
      </c>
      <c r="C4" s="10">
        <f t="shared" si="3"/>
        <v>421540.53</v>
      </c>
      <c r="D4" s="10">
        <f t="shared" si="3"/>
        <v>432315.91</v>
      </c>
      <c r="E4" s="10">
        <f t="shared" si="3"/>
        <v>479247.47</v>
      </c>
      <c r="F4" s="10">
        <f t="shared" si="3"/>
        <v>437617.47</v>
      </c>
      <c r="G4" s="10">
        <f t="shared" si="3"/>
        <v>406979.33</v>
      </c>
      <c r="H4" s="10">
        <f t="shared" si="3"/>
        <v>426869.32</v>
      </c>
      <c r="I4" s="10">
        <f t="shared" si="3"/>
        <v>511780.32</v>
      </c>
      <c r="J4" s="10">
        <f t="shared" si="3"/>
        <v>457082.11</v>
      </c>
      <c r="K4" s="10">
        <f t="shared" si="3"/>
        <v>465068.93</v>
      </c>
    </row>
    <row r="5">
      <c r="A5" s="11" t="s">
        <v>4</v>
      </c>
      <c r="B5" s="12">
        <f>IFERROR(B4/#REF!-1,0)</f>
        <v>0</v>
      </c>
      <c r="C5" s="12">
        <v>-0.17</v>
      </c>
      <c r="D5" s="12">
        <f t="shared" ref="D5:K5" si="4">IFERROR(D4/B4-1,0)</f>
        <v>-0.06333141579</v>
      </c>
      <c r="E5" s="12">
        <f t="shared" si="4"/>
        <v>0.1368953538</v>
      </c>
      <c r="F5" s="12">
        <f t="shared" si="4"/>
        <v>0.01226316191</v>
      </c>
      <c r="G5" s="12">
        <f t="shared" si="4"/>
        <v>-0.1507950371</v>
      </c>
      <c r="H5" s="12">
        <f t="shared" si="4"/>
        <v>-0.02456060541</v>
      </c>
      <c r="I5" s="12">
        <f t="shared" si="4"/>
        <v>0.2575093679</v>
      </c>
      <c r="J5" s="12">
        <f t="shared" si="4"/>
        <v>0.07077760941</v>
      </c>
      <c r="K5" s="12">
        <f t="shared" si="4"/>
        <v>-0.09127234513</v>
      </c>
    </row>
    <row r="6">
      <c r="A6" s="13" t="s">
        <v>5</v>
      </c>
      <c r="B6" s="14">
        <v>411646.29</v>
      </c>
      <c r="C6" s="15">
        <v>402740.53</v>
      </c>
      <c r="D6" s="15">
        <v>415815.91</v>
      </c>
      <c r="E6" s="14">
        <v>430117.47</v>
      </c>
      <c r="F6" s="14">
        <v>426317.47</v>
      </c>
      <c r="G6" s="14">
        <v>399679.33</v>
      </c>
      <c r="H6" s="14">
        <v>395069.32</v>
      </c>
      <c r="I6" s="14">
        <v>432667.82</v>
      </c>
      <c r="J6" s="14">
        <v>419894.61</v>
      </c>
      <c r="K6" s="14">
        <v>420568.93</v>
      </c>
    </row>
    <row r="7">
      <c r="A7" s="13" t="s">
        <v>6</v>
      </c>
      <c r="B7" s="15">
        <v>49900.0</v>
      </c>
      <c r="C7" s="15">
        <v>18800.0</v>
      </c>
      <c r="D7" s="15">
        <v>16500.0</v>
      </c>
      <c r="E7" s="15">
        <v>49130.0</v>
      </c>
      <c r="F7" s="15">
        <v>11300.0</v>
      </c>
      <c r="G7" s="15">
        <v>7300.0</v>
      </c>
      <c r="H7" s="15">
        <v>31800.0</v>
      </c>
      <c r="I7" s="15">
        <v>79112.5</v>
      </c>
      <c r="J7" s="15">
        <v>37187.5</v>
      </c>
      <c r="K7" s="15">
        <v>44500.0</v>
      </c>
    </row>
    <row r="8">
      <c r="A8" s="13" t="s">
        <v>7</v>
      </c>
      <c r="B8" s="15">
        <v>-26077.34</v>
      </c>
      <c r="C8" s="15">
        <v>-23817.01</v>
      </c>
      <c r="D8" s="15">
        <v>-24425.82</v>
      </c>
      <c r="E8" s="15">
        <v>-26873.45</v>
      </c>
      <c r="F8" s="15">
        <v>-24735.46</v>
      </c>
      <c r="G8" s="15">
        <v>-22385.7</v>
      </c>
      <c r="H8" s="15">
        <v>-24118.13</v>
      </c>
      <c r="I8" s="15">
        <v>-28915.59</v>
      </c>
      <c r="J8" s="15">
        <v>-25825.13</v>
      </c>
      <c r="K8" s="15">
        <v>-26276.39</v>
      </c>
    </row>
    <row r="9">
      <c r="A9" s="9" t="s">
        <v>8</v>
      </c>
      <c r="B9" s="10">
        <f t="shared" ref="B9:K9" si="5">B4+B8</f>
        <v>435468.95</v>
      </c>
      <c r="C9" s="10">
        <f t="shared" si="5"/>
        <v>397723.52</v>
      </c>
      <c r="D9" s="10">
        <f t="shared" si="5"/>
        <v>407890.09</v>
      </c>
      <c r="E9" s="10">
        <f t="shared" si="5"/>
        <v>452374.02</v>
      </c>
      <c r="F9" s="10">
        <f t="shared" si="5"/>
        <v>412882.01</v>
      </c>
      <c r="G9" s="10">
        <f t="shared" si="5"/>
        <v>384593.63</v>
      </c>
      <c r="H9" s="10">
        <f t="shared" si="5"/>
        <v>402751.19</v>
      </c>
      <c r="I9" s="10">
        <f t="shared" si="5"/>
        <v>482864.73</v>
      </c>
      <c r="J9" s="10">
        <f t="shared" si="5"/>
        <v>431256.98</v>
      </c>
      <c r="K9" s="10">
        <f t="shared" si="5"/>
        <v>438792.54</v>
      </c>
    </row>
    <row r="10">
      <c r="A10" s="13" t="s">
        <v>9</v>
      </c>
      <c r="B10" s="15">
        <v>-54537.16</v>
      </c>
      <c r="C10" s="15">
        <v>-43576.15</v>
      </c>
      <c r="D10" s="15">
        <v>-63823.8</v>
      </c>
      <c r="E10" s="15">
        <v>-48803.61</v>
      </c>
      <c r="F10" s="15">
        <v>-37217.8</v>
      </c>
      <c r="G10" s="15">
        <v>-30018.81</v>
      </c>
      <c r="H10" s="16">
        <v>-283325.74</v>
      </c>
      <c r="I10" s="15">
        <v>-228349.8</v>
      </c>
      <c r="J10" s="15">
        <v>-275710.41</v>
      </c>
      <c r="K10" s="15">
        <v>-278380.75</v>
      </c>
    </row>
    <row r="11">
      <c r="A11" s="9" t="s">
        <v>10</v>
      </c>
      <c r="B11" s="10">
        <f t="shared" ref="B11:K11" si="6">B9+B10</f>
        <v>380931.79</v>
      </c>
      <c r="C11" s="10">
        <f t="shared" si="6"/>
        <v>354147.37</v>
      </c>
      <c r="D11" s="10">
        <f t="shared" si="6"/>
        <v>344066.29</v>
      </c>
      <c r="E11" s="10">
        <f t="shared" si="6"/>
        <v>403570.41</v>
      </c>
      <c r="F11" s="10">
        <f t="shared" si="6"/>
        <v>375664.21</v>
      </c>
      <c r="G11" s="10">
        <f t="shared" si="6"/>
        <v>354574.82</v>
      </c>
      <c r="H11" s="10">
        <f t="shared" si="6"/>
        <v>119425.45</v>
      </c>
      <c r="I11" s="10">
        <f t="shared" si="6"/>
        <v>254514.93</v>
      </c>
      <c r="J11" s="10">
        <f t="shared" si="6"/>
        <v>155546.57</v>
      </c>
      <c r="K11" s="10">
        <f t="shared" si="6"/>
        <v>160411.79</v>
      </c>
    </row>
    <row r="12">
      <c r="A12" s="11" t="s">
        <v>11</v>
      </c>
      <c r="B12" s="12">
        <f t="shared" ref="B12:K12" si="7">IFERROR(B11/B9,0)</f>
        <v>0.8747622305</v>
      </c>
      <c r="C12" s="12">
        <f t="shared" si="7"/>
        <v>0.8904360748</v>
      </c>
      <c r="D12" s="12">
        <f t="shared" si="7"/>
        <v>0.8435269658</v>
      </c>
      <c r="E12" s="12">
        <f t="shared" si="7"/>
        <v>0.8921166826</v>
      </c>
      <c r="F12" s="12">
        <f t="shared" si="7"/>
        <v>0.909858509</v>
      </c>
      <c r="G12" s="12">
        <f t="shared" si="7"/>
        <v>0.9219466791</v>
      </c>
      <c r="H12" s="12">
        <f t="shared" si="7"/>
        <v>0.2965241394</v>
      </c>
      <c r="I12" s="12">
        <f t="shared" si="7"/>
        <v>0.5270936438</v>
      </c>
      <c r="J12" s="12">
        <f t="shared" si="7"/>
        <v>0.3606818607</v>
      </c>
      <c r="K12" s="12">
        <f t="shared" si="7"/>
        <v>0.3655754722</v>
      </c>
    </row>
    <row r="13">
      <c r="A13" s="13" t="s">
        <v>12</v>
      </c>
      <c r="B13" s="17">
        <f t="shared" ref="B13:K13" si="8">SUM(B14:B18)</f>
        <v>-363844.33</v>
      </c>
      <c r="C13" s="17">
        <f t="shared" si="8"/>
        <v>-276128.59</v>
      </c>
      <c r="D13" s="17">
        <f t="shared" si="8"/>
        <v>-297129.7</v>
      </c>
      <c r="E13" s="17">
        <f t="shared" si="8"/>
        <v>-453207.62</v>
      </c>
      <c r="F13" s="17">
        <f t="shared" si="8"/>
        <v>-310708.32</v>
      </c>
      <c r="G13" s="17">
        <f t="shared" si="8"/>
        <v>-297734.1</v>
      </c>
      <c r="H13" s="17">
        <f t="shared" si="8"/>
        <v>-119710.26</v>
      </c>
      <c r="I13" s="17">
        <f t="shared" si="8"/>
        <v>-79966.93</v>
      </c>
      <c r="J13" s="17">
        <f t="shared" si="8"/>
        <v>-122929.14</v>
      </c>
      <c r="K13" s="17">
        <f t="shared" si="8"/>
        <v>-143001.95</v>
      </c>
    </row>
    <row r="14">
      <c r="A14" s="13" t="s">
        <v>13</v>
      </c>
      <c r="B14" s="15">
        <v>-348807.35</v>
      </c>
      <c r="C14" s="15">
        <v>-252563.62</v>
      </c>
      <c r="D14" s="15">
        <v>-268924.52</v>
      </c>
      <c r="E14" s="15">
        <v>-415637.9</v>
      </c>
      <c r="F14" s="15">
        <v>-272121.84</v>
      </c>
      <c r="G14" s="15">
        <v>-271133.81</v>
      </c>
      <c r="H14" s="14">
        <v>-43940.0</v>
      </c>
      <c r="I14" s="15">
        <v>-26132.91</v>
      </c>
      <c r="J14" s="15">
        <v>-35990.81</v>
      </c>
      <c r="K14" s="15">
        <v>-68452.54</v>
      </c>
    </row>
    <row r="15">
      <c r="A15" s="13" t="s">
        <v>14</v>
      </c>
      <c r="B15" s="15">
        <v>-1149.72</v>
      </c>
      <c r="C15" s="15">
        <v>-1248.0</v>
      </c>
      <c r="D15" s="15">
        <v>-10016.28</v>
      </c>
      <c r="E15" s="15">
        <v>-19073.03</v>
      </c>
      <c r="F15" s="15">
        <v>-9571.07</v>
      </c>
      <c r="G15" s="15">
        <v>-8538.75</v>
      </c>
      <c r="H15" s="15">
        <v>-59578.55</v>
      </c>
      <c r="I15" s="15">
        <v>-19812.58</v>
      </c>
      <c r="J15" s="15">
        <v>-58103.85</v>
      </c>
      <c r="K15" s="15">
        <v>-61955.22</v>
      </c>
    </row>
    <row r="16">
      <c r="A16" s="13" t="s">
        <v>15</v>
      </c>
      <c r="B16" s="15">
        <v>-11910.48</v>
      </c>
      <c r="C16" s="15">
        <v>-19046.72</v>
      </c>
      <c r="D16" s="15">
        <v>-17182.61</v>
      </c>
      <c r="E16" s="15">
        <v>-17676.3</v>
      </c>
      <c r="F16" s="15">
        <v>-28403.49</v>
      </c>
      <c r="G16" s="15">
        <v>-15066.86</v>
      </c>
      <c r="H16" s="15">
        <v>-16061.81</v>
      </c>
      <c r="I16" s="15">
        <v>-10000.0</v>
      </c>
      <c r="J16" s="15">
        <v>-26238.41</v>
      </c>
      <c r="K16" s="15">
        <v>-10000.0</v>
      </c>
    </row>
    <row r="17">
      <c r="A17" s="13" t="s">
        <v>16</v>
      </c>
      <c r="B17" s="15">
        <v>-1976.78</v>
      </c>
      <c r="C17" s="15">
        <v>-3270.25</v>
      </c>
      <c r="D17" s="15">
        <v>-1006.29</v>
      </c>
      <c r="E17" s="15">
        <v>-820.39</v>
      </c>
      <c r="F17" s="15">
        <v>-611.92</v>
      </c>
      <c r="G17" s="15">
        <v>-2994.68</v>
      </c>
      <c r="H17" s="15">
        <v>-129.9</v>
      </c>
      <c r="I17" s="15">
        <v>-24021.44</v>
      </c>
      <c r="J17" s="15">
        <v>-2596.07</v>
      </c>
      <c r="K17" s="15">
        <v>-2594.19</v>
      </c>
    </row>
    <row r="18">
      <c r="A18" s="13" t="s">
        <v>17</v>
      </c>
      <c r="B18" s="15">
        <v>0.0</v>
      </c>
      <c r="C18" s="15">
        <v>0.0</v>
      </c>
      <c r="D18" s="15">
        <v>0.0</v>
      </c>
      <c r="E18" s="15">
        <v>0.0</v>
      </c>
      <c r="F18" s="15">
        <v>0.0</v>
      </c>
      <c r="G18" s="15">
        <v>0.0</v>
      </c>
      <c r="H18" s="18"/>
      <c r="I18" s="18"/>
      <c r="J18" s="19" t="s">
        <v>18</v>
      </c>
      <c r="K18" s="18"/>
    </row>
    <row r="19">
      <c r="A19" s="9" t="s">
        <v>19</v>
      </c>
      <c r="B19" s="10">
        <f t="shared" ref="B19:K19" si="9">B11+SUM(B14:B18)</f>
        <v>17087.46</v>
      </c>
      <c r="C19" s="10">
        <f t="shared" si="9"/>
        <v>78018.78</v>
      </c>
      <c r="D19" s="10">
        <f t="shared" si="9"/>
        <v>46936.59</v>
      </c>
      <c r="E19" s="10">
        <f t="shared" si="9"/>
        <v>-49637.21</v>
      </c>
      <c r="F19" s="10">
        <f t="shared" si="9"/>
        <v>64955.89</v>
      </c>
      <c r="G19" s="10">
        <f t="shared" si="9"/>
        <v>56840.72</v>
      </c>
      <c r="H19" s="10">
        <f t="shared" si="9"/>
        <v>-284.81</v>
      </c>
      <c r="I19" s="10">
        <f t="shared" si="9"/>
        <v>174548</v>
      </c>
      <c r="J19" s="10">
        <f t="shared" si="9"/>
        <v>32617.43</v>
      </c>
      <c r="K19" s="10">
        <f t="shared" si="9"/>
        <v>17409.84</v>
      </c>
    </row>
    <row r="20">
      <c r="A20" s="11" t="s">
        <v>20</v>
      </c>
      <c r="B20" s="12">
        <f t="shared" ref="B20:K20" si="10">IFERROR(B19/B9,0)</f>
        <v>0.03923921556</v>
      </c>
      <c r="C20" s="12">
        <f t="shared" si="10"/>
        <v>0.1961633549</v>
      </c>
      <c r="D20" s="12">
        <f t="shared" si="10"/>
        <v>0.1150716606</v>
      </c>
      <c r="E20" s="12">
        <f t="shared" si="10"/>
        <v>-0.1097260404</v>
      </c>
      <c r="F20" s="12">
        <f t="shared" si="10"/>
        <v>0.1573231297</v>
      </c>
      <c r="G20" s="12">
        <f t="shared" si="10"/>
        <v>0.1477942315</v>
      </c>
      <c r="H20" s="12">
        <f t="shared" si="10"/>
        <v>-0.0007071611632</v>
      </c>
      <c r="I20" s="12">
        <f t="shared" si="10"/>
        <v>0.3614842608</v>
      </c>
      <c r="J20" s="12">
        <f t="shared" si="10"/>
        <v>0.07563339612</v>
      </c>
      <c r="K20" s="12">
        <f t="shared" si="10"/>
        <v>0.03967670006</v>
      </c>
    </row>
    <row r="21">
      <c r="A21" s="13" t="s">
        <v>21</v>
      </c>
      <c r="B21" s="15">
        <v>-360.73</v>
      </c>
      <c r="C21" s="15">
        <v>-536.42</v>
      </c>
      <c r="D21" s="15">
        <v>-97.32</v>
      </c>
      <c r="E21" s="15">
        <v>-138.89</v>
      </c>
      <c r="F21" s="15">
        <v>-649.72</v>
      </c>
      <c r="G21" s="15">
        <v>235.96</v>
      </c>
      <c r="H21" s="15">
        <v>-25558.68</v>
      </c>
      <c r="I21" s="15">
        <v>-2570.5</v>
      </c>
      <c r="J21" s="15">
        <v>205.01</v>
      </c>
      <c r="K21" s="15">
        <v>1506.59</v>
      </c>
    </row>
    <row r="22">
      <c r="A22" s="13" t="s">
        <v>22</v>
      </c>
      <c r="B22" s="18"/>
      <c r="C22" s="15">
        <v>0.0</v>
      </c>
      <c r="D22" s="15">
        <v>-30935.67</v>
      </c>
      <c r="E22" s="19" t="s">
        <v>18</v>
      </c>
      <c r="F22" s="19" t="s">
        <v>18</v>
      </c>
      <c r="G22" s="15">
        <v>-42635.54</v>
      </c>
      <c r="H22" s="15">
        <v>0.0</v>
      </c>
      <c r="I22" s="15">
        <v>0.0</v>
      </c>
      <c r="J22" s="15">
        <v>-36781.97</v>
      </c>
      <c r="K22" s="18"/>
    </row>
    <row r="23">
      <c r="A23" s="9" t="s">
        <v>23</v>
      </c>
      <c r="B23" s="10">
        <f t="shared" ref="B23:K23" si="11">B19+SUM(B21:B22)</f>
        <v>16726.73</v>
      </c>
      <c r="C23" s="10">
        <f t="shared" si="11"/>
        <v>77482.36</v>
      </c>
      <c r="D23" s="10">
        <f t="shared" si="11"/>
        <v>15903.6</v>
      </c>
      <c r="E23" s="10">
        <f t="shared" si="11"/>
        <v>-49776.1</v>
      </c>
      <c r="F23" s="10">
        <f t="shared" si="11"/>
        <v>64306.17</v>
      </c>
      <c r="G23" s="10">
        <f t="shared" si="11"/>
        <v>14441.14</v>
      </c>
      <c r="H23" s="10">
        <f t="shared" si="11"/>
        <v>-25843.49</v>
      </c>
      <c r="I23" s="10">
        <f t="shared" si="11"/>
        <v>171977.5</v>
      </c>
      <c r="J23" s="10">
        <f t="shared" si="11"/>
        <v>-3959.53</v>
      </c>
      <c r="K23" s="10">
        <f t="shared" si="11"/>
        <v>18916.43</v>
      </c>
    </row>
    <row r="24">
      <c r="A24" s="11" t="s">
        <v>24</v>
      </c>
      <c r="B24" s="12">
        <f t="shared" ref="B24:K24" si="12">IFERROR(B23/B9,0)</f>
        <v>0.03841084422</v>
      </c>
      <c r="C24" s="12">
        <f t="shared" si="12"/>
        <v>0.194814629</v>
      </c>
      <c r="D24" s="12">
        <f t="shared" si="12"/>
        <v>0.03898991515</v>
      </c>
      <c r="E24" s="12">
        <f t="shared" si="12"/>
        <v>-0.1100330651</v>
      </c>
      <c r="F24" s="12">
        <f t="shared" si="12"/>
        <v>0.1557495082</v>
      </c>
      <c r="G24" s="12">
        <f t="shared" si="12"/>
        <v>0.03754908785</v>
      </c>
      <c r="H24" s="12">
        <f t="shared" si="12"/>
        <v>-0.06416738334</v>
      </c>
      <c r="I24" s="12">
        <f t="shared" si="12"/>
        <v>0.3561608238</v>
      </c>
      <c r="J24" s="12">
        <f t="shared" si="12"/>
        <v>-0.009181370235</v>
      </c>
      <c r="K24" s="12">
        <f t="shared" si="12"/>
        <v>0.04311019052</v>
      </c>
    </row>
    <row r="25">
      <c r="A25" s="13" t="s">
        <v>25</v>
      </c>
      <c r="B25" s="15">
        <v>-1484.57</v>
      </c>
      <c r="C25" s="15">
        <v>-1448.95</v>
      </c>
      <c r="D25" s="15">
        <v>-1448.95</v>
      </c>
      <c r="E25" s="15">
        <v>-1590.56</v>
      </c>
      <c r="F25" s="15">
        <v>-1952.09</v>
      </c>
      <c r="G25" s="15">
        <v>-2119.9</v>
      </c>
      <c r="H25" s="15">
        <v>-2281.83</v>
      </c>
      <c r="I25" s="15">
        <v>-2358.97</v>
      </c>
      <c r="J25" s="15">
        <v>-2358.98</v>
      </c>
      <c r="K25" s="15">
        <v>-2358.98</v>
      </c>
    </row>
    <row r="26">
      <c r="A26" s="9" t="s">
        <v>26</v>
      </c>
      <c r="B26" s="10">
        <f t="shared" ref="B26:K26" si="13">B19-B25</f>
        <v>18572.03</v>
      </c>
      <c r="C26" s="10">
        <f t="shared" si="13"/>
        <v>79467.73</v>
      </c>
      <c r="D26" s="10">
        <f t="shared" si="13"/>
        <v>48385.54</v>
      </c>
      <c r="E26" s="10">
        <f t="shared" si="13"/>
        <v>-48046.65</v>
      </c>
      <c r="F26" s="10">
        <f t="shared" si="13"/>
        <v>66907.98</v>
      </c>
      <c r="G26" s="10">
        <f t="shared" si="13"/>
        <v>58960.62</v>
      </c>
      <c r="H26" s="10">
        <f t="shared" si="13"/>
        <v>1997.02</v>
      </c>
      <c r="I26" s="10">
        <f t="shared" si="13"/>
        <v>176906.97</v>
      </c>
      <c r="J26" s="10">
        <f t="shared" si="13"/>
        <v>34976.41</v>
      </c>
      <c r="K26" s="10">
        <f t="shared" si="13"/>
        <v>19768.82</v>
      </c>
    </row>
    <row r="27">
      <c r="A27" s="20" t="s">
        <v>27</v>
      </c>
      <c r="B27" s="12">
        <f t="shared" ref="B27:K27" si="14">IFERROR(B26/B$9,0)</f>
        <v>0.04264834496</v>
      </c>
      <c r="C27" s="12">
        <f t="shared" si="14"/>
        <v>0.1998064635</v>
      </c>
      <c r="D27" s="12">
        <f t="shared" si="14"/>
        <v>0.1186239656</v>
      </c>
      <c r="E27" s="12">
        <f t="shared" si="14"/>
        <v>-0.1062100118</v>
      </c>
      <c r="F27" s="12">
        <f t="shared" si="14"/>
        <v>0.1620510906</v>
      </c>
      <c r="G27" s="12">
        <f t="shared" si="14"/>
        <v>0.1533062833</v>
      </c>
      <c r="H27" s="12">
        <f t="shared" si="14"/>
        <v>0.004958445933</v>
      </c>
      <c r="I27" s="12">
        <f t="shared" si="14"/>
        <v>0.3663696249</v>
      </c>
      <c r="J27" s="12">
        <f t="shared" si="14"/>
        <v>0.08110340614</v>
      </c>
      <c r="K27" s="12">
        <f t="shared" si="14"/>
        <v>0.04505277141</v>
      </c>
    </row>
  </sheetData>
  <drawing r:id="rId1"/>
</worksheet>
</file>